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496" windowWidth="19280" windowHeight="1210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<sst xmlns="http://schemas.openxmlformats.org/spreadsheetml/2006/main" count="52" uniqueCount="51">
  <si>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Pulling the numbers together in one place from above</t>
  </si>
  <si>
    <t>Calculations for drawing 2 men and 2 women from a pool of n men and n women</t>
  </si>
  <si>
    <t>n</t>
  </si>
  <si>
    <t>Total in tomb</t>
  </si>
  <si>
    <t>P(T|~J)</t>
  </si>
  <si>
    <t>P(Mary|J)</t>
  </si>
  <si>
    <t>P(Brother|J)</t>
  </si>
  <si>
    <t>P(&gt;=1Mary|J)</t>
  </si>
  <si>
    <t>P(&gt;=1Brother| ~J)</t>
  </si>
  <si>
    <t>P(&gt;= 1Mary| ~J)</t>
  </si>
  <si>
    <t>P(&gt;=1Brother|J)</t>
  </si>
  <si>
    <t>P(T|J)</t>
  </si>
  <si>
    <t>P(J|T)</t>
  </si>
  <si>
    <t>Use Rachel Hachlili's data?</t>
  </si>
  <si>
    <t>Probability(Hachlili)</t>
  </si>
  <si>
    <t>Probability(Ilan)</t>
  </si>
  <si>
    <t>Simon</t>
  </si>
  <si>
    <t>Name</t>
  </si>
  <si>
    <t>Jesus</t>
  </si>
  <si>
    <t>Joseph</t>
  </si>
  <si>
    <t>Jesus son of Joseph</t>
  </si>
  <si>
    <t>Judah</t>
  </si>
  <si>
    <t>James</t>
  </si>
  <si>
    <t>Any Brother of Jesus</t>
  </si>
  <si>
    <t>Mary</t>
  </si>
  <si>
    <t>Choices to Make</t>
  </si>
  <si>
    <t>Jerusalem Pop.</t>
  </si>
  <si>
    <t># Generations</t>
  </si>
  <si>
    <t>Simple Computations:</t>
  </si>
  <si>
    <t># Men in Jerusalem:</t>
  </si>
  <si>
    <t># of Jesus son of Josephs:</t>
  </si>
  <si>
    <t>Selected Probability</t>
  </si>
  <si>
    <t>Name-Probability Tables (Rachel Hachlili and Tal Ilan)</t>
  </si>
  <si>
    <t>(Total number of people living in Jerusalem at one time.)</t>
  </si>
  <si>
    <t>(Number of generations who lived during period of ossuary usage.)</t>
  </si>
  <si>
    <t>P(Mary)</t>
  </si>
  <si>
    <t>P(Brother of Jesus)</t>
  </si>
  <si>
    <t>(Choose a relative probability that Jesus should be buried in Talpiot, relative to other men.)</t>
  </si>
  <si>
    <t>P(Brother|~J)</t>
  </si>
  <si>
    <t>P(Jesus had child): F1</t>
  </si>
  <si>
    <t>P(Buried in Talpiot): F2</t>
  </si>
  <si>
    <t>(Choose a relative probability that Jesus had a child unknown to history, relative to other men.)</t>
  </si>
  <si>
    <t>F1</t>
  </si>
  <si>
    <t>F2</t>
  </si>
  <si>
    <t>F3</t>
  </si>
  <si>
    <t>P(Joseph)</t>
  </si>
  <si>
    <t>E(extra Josephs): F3</t>
  </si>
  <si>
    <t>(Choose the expected increase in the number of Josephs in a tomb with a "Jesus son of Joseph".)</t>
  </si>
  <si>
    <t>P(JoN in tomb)</t>
  </si>
  <si>
    <t>P(OtherJesus in tomb)</t>
  </si>
  <si>
    <t>(If you set this to false, then Tal Ilan's data will be used below.)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</si>
</sst>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Verdana"/>
                <a:ea typeface="Verdana"/>
                <a:cs typeface="Verdana"/>
              </a:rPr>
              <a:t>P(J|T) vs. Number of bodies in tomb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P(J|T)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Sheet1!$A$39:$A$52</c:f>
              <c:numCache/>
            </c:numRef>
          </c:xVal>
          <c:yVal>
            <c:numRef>
              <c:f>Sheet1!$L$39:$L$52</c:f>
              <c:numCache/>
            </c:numRef>
          </c:yVal>
          <c:smooth val="0"/>
        </c:ser>
        <c:axId val="30816183"/>
        <c:axId val="8910192"/>
      </c:scatterChart>
      <c:valAx>
        <c:axId val="30816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10192"/>
        <c:crosses val="autoZero"/>
        <c:crossBetween val="midCat"/>
        <c:dispUnits/>
      </c:valAx>
      <c:valAx>
        <c:axId val="8910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P(J|T)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6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9525</xdr:rowOff>
    </xdr:from>
    <xdr:to>
      <xdr:col>8</xdr:col>
      <xdr:colOff>666750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5391150" y="1466850"/>
        <a:ext cx="4305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7" sqref="B7"/>
    </sheetView>
  </sheetViews>
  <sheetFormatPr defaultColWidth="11.00390625" defaultRowHeight="12.75"/>
  <cols>
    <col min="1" max="1" width="22.75390625" style="0" customWidth="1"/>
    <col min="2" max="2" width="16.375" style="0" customWidth="1"/>
    <col min="3" max="3" width="14.00390625" style="0" customWidth="1"/>
    <col min="4" max="4" width="16.00390625" style="0" customWidth="1"/>
    <col min="5" max="5" width="17.125" style="0" customWidth="1"/>
    <col min="6" max="6" width="10.25390625" style="0" customWidth="1"/>
    <col min="9" max="9" width="13.25390625" style="0" customWidth="1"/>
    <col min="10" max="10" width="14.25390625" style="0" customWidth="1"/>
    <col min="11" max="11" width="12.00390625" style="0" bestFit="1" customWidth="1"/>
  </cols>
  <sheetData>
    <row r="1" spans="1:2" ht="12.75">
      <c r="A1" s="5" t="s">
        <v>25</v>
      </c>
      <c r="B1" s="5"/>
    </row>
    <row r="2" spans="1:3" ht="12.75">
      <c r="A2" s="2" t="s">
        <v>26</v>
      </c>
      <c r="B2" s="3">
        <v>50000</v>
      </c>
      <c r="C2" t="s">
        <v>33</v>
      </c>
    </row>
    <row r="3" spans="1:3" ht="12.75">
      <c r="A3" s="2" t="s">
        <v>27</v>
      </c>
      <c r="B3" s="3">
        <v>2</v>
      </c>
      <c r="C3" t="s">
        <v>34</v>
      </c>
    </row>
    <row r="4" spans="1:3" ht="12.75">
      <c r="A4" s="2" t="s">
        <v>13</v>
      </c>
      <c r="B4" s="3" t="b">
        <v>0</v>
      </c>
      <c r="C4" t="s">
        <v>50</v>
      </c>
    </row>
    <row r="5" spans="1:3" ht="12.75">
      <c r="A5" s="2" t="s">
        <v>39</v>
      </c>
      <c r="B5" s="3">
        <v>0.1</v>
      </c>
      <c r="C5" t="s">
        <v>41</v>
      </c>
    </row>
    <row r="6" spans="1:3" ht="12.75">
      <c r="A6" s="2" t="s">
        <v>40</v>
      </c>
      <c r="B6" s="3">
        <v>0.5</v>
      </c>
      <c r="C6" t="s">
        <v>37</v>
      </c>
    </row>
    <row r="7" spans="1:3" ht="12.75">
      <c r="A7" s="2" t="s">
        <v>46</v>
      </c>
      <c r="B7" s="3">
        <v>1</v>
      </c>
      <c r="C7" t="s">
        <v>47</v>
      </c>
    </row>
    <row r="10" spans="1:4" ht="12.75">
      <c r="A10" s="5" t="s">
        <v>32</v>
      </c>
      <c r="B10" s="5"/>
      <c r="C10" s="5"/>
      <c r="D10" s="5"/>
    </row>
    <row r="11" spans="1:4" ht="12.75">
      <c r="A11" s="2" t="s">
        <v>17</v>
      </c>
      <c r="B11" s="2" t="s">
        <v>14</v>
      </c>
      <c r="C11" s="2" t="s">
        <v>15</v>
      </c>
      <c r="D11" s="2" t="s">
        <v>31</v>
      </c>
    </row>
    <row r="12" spans="1:4" ht="12.75">
      <c r="A12" s="4" t="s">
        <v>18</v>
      </c>
      <c r="B12">
        <v>0.09</v>
      </c>
      <c r="C12" s="6">
        <v>0.0411</v>
      </c>
      <c r="D12" s="7">
        <f>IF($B$4,B12,C12)</f>
        <v>0.0411</v>
      </c>
    </row>
    <row r="13" spans="1:4" ht="12.75">
      <c r="A13" s="4" t="s">
        <v>19</v>
      </c>
      <c r="B13">
        <v>0.14</v>
      </c>
      <c r="C13" s="6">
        <v>0.0921</v>
      </c>
      <c r="D13" s="7">
        <f>IF($B$4,B13,C13)</f>
        <v>0.0921</v>
      </c>
    </row>
    <row r="14" spans="1:4" ht="12.75">
      <c r="A14" s="4" t="s">
        <v>20</v>
      </c>
      <c r="B14">
        <f>B12*B13</f>
        <v>0.0126</v>
      </c>
      <c r="C14" s="6">
        <f>C12*C13</f>
        <v>0.0037853099999999996</v>
      </c>
      <c r="D14" s="7">
        <f>IF($B$4,B14,C14)</f>
        <v>0.0037853099999999996</v>
      </c>
    </row>
    <row r="15" spans="1:4" ht="12.75">
      <c r="A15" s="4" t="s">
        <v>16</v>
      </c>
      <c r="B15">
        <v>0.21</v>
      </c>
      <c r="C15" s="6">
        <v>0.1024</v>
      </c>
      <c r="D15" s="7">
        <f>IF($B$4,B15,C15)</f>
        <v>0.1024</v>
      </c>
    </row>
    <row r="16" spans="1:4" ht="12.75">
      <c r="A16" s="4" t="s">
        <v>21</v>
      </c>
      <c r="B16">
        <v>0.1</v>
      </c>
      <c r="C16" s="6">
        <v>0.0713</v>
      </c>
      <c r="D16" s="7">
        <f>IF($B$4,B16,C16)</f>
        <v>0.0713</v>
      </c>
    </row>
    <row r="17" spans="1:4" ht="12.75">
      <c r="A17" s="4" t="s">
        <v>22</v>
      </c>
      <c r="B17">
        <v>0.02</v>
      </c>
      <c r="C17" s="6">
        <v>0.0179</v>
      </c>
      <c r="D17" s="7">
        <f>IF($B$4,B17,C17)</f>
        <v>0.0179</v>
      </c>
    </row>
    <row r="18" spans="1:4" ht="12.75">
      <c r="A18" s="4" t="s">
        <v>19</v>
      </c>
      <c r="B18">
        <v>0.14</v>
      </c>
      <c r="C18" s="6">
        <v>0.0921</v>
      </c>
      <c r="D18" s="7">
        <f>IF($B$4,B18,C18)</f>
        <v>0.0921</v>
      </c>
    </row>
    <row r="19" spans="1:4" ht="12.75">
      <c r="A19" s="4" t="s">
        <v>23</v>
      </c>
      <c r="B19">
        <f>SUM(B15:B18)</f>
        <v>0.47000000000000003</v>
      </c>
      <c r="C19" s="6">
        <f>SUM(C15:C18)</f>
        <v>0.2837</v>
      </c>
      <c r="D19" s="7">
        <f>IF($B$4,B19,C19)</f>
        <v>0.2837</v>
      </c>
    </row>
    <row r="20" spans="1:4" ht="12.75">
      <c r="A20" s="4" t="s">
        <v>24</v>
      </c>
      <c r="B20">
        <v>0.214</v>
      </c>
      <c r="C20" s="6">
        <v>0.254</v>
      </c>
      <c r="D20" s="7">
        <f>IF($B$4,B20,C20)</f>
        <v>0.254</v>
      </c>
    </row>
    <row r="23" spans="1:3" ht="12.75">
      <c r="A23" s="5" t="s">
        <v>0</v>
      </c>
      <c r="B23" s="5"/>
      <c r="C23" s="5"/>
    </row>
    <row r="24" ht="12.75">
      <c r="A24" s="2" t="s">
        <v>28</v>
      </c>
    </row>
    <row r="25" spans="1:2" ht="12.75">
      <c r="A25" s="2" t="s">
        <v>29</v>
      </c>
      <c r="B25" s="1">
        <f>B2*B3/2</f>
        <v>50000</v>
      </c>
    </row>
    <row r="26" spans="1:2" ht="12.75">
      <c r="A26" s="2" t="s">
        <v>30</v>
      </c>
      <c r="B26" s="1">
        <f>D14*B25</f>
        <v>189.26549999999997</v>
      </c>
    </row>
    <row r="27" spans="1:2" ht="12.75">
      <c r="A27" s="2" t="s">
        <v>48</v>
      </c>
      <c r="B27" s="1">
        <f>B32/B26</f>
        <v>0.002641791557362541</v>
      </c>
    </row>
    <row r="28" spans="1:2" ht="12.75">
      <c r="A28" s="2" t="s">
        <v>49</v>
      </c>
      <c r="B28" s="1">
        <f>1-B27</f>
        <v>0.9973582084426375</v>
      </c>
    </row>
    <row r="29" spans="1:2" ht="12.75">
      <c r="A29" s="2" t="s">
        <v>35</v>
      </c>
      <c r="B29" s="1">
        <f>D20</f>
        <v>0.254</v>
      </c>
    </row>
    <row r="30" spans="1:2" ht="12.75">
      <c r="A30" s="2" t="s">
        <v>45</v>
      </c>
      <c r="B30" s="1">
        <f>D18</f>
        <v>0.0921</v>
      </c>
    </row>
    <row r="31" spans="1:2" ht="12.75">
      <c r="A31" s="2" t="s">
        <v>36</v>
      </c>
      <c r="B31" s="1">
        <f>D19</f>
        <v>0.2837</v>
      </c>
    </row>
    <row r="32" spans="1:2" ht="12.75">
      <c r="A32" s="2" t="s">
        <v>42</v>
      </c>
      <c r="B32" s="1">
        <f>B6</f>
        <v>0.5</v>
      </c>
    </row>
    <row r="33" spans="1:2" ht="12.75">
      <c r="A33" s="2" t="s">
        <v>43</v>
      </c>
      <c r="B33" s="1">
        <f>B5</f>
        <v>0.1</v>
      </c>
    </row>
    <row r="34" spans="1:2" ht="12.75">
      <c r="A34" s="2" t="s">
        <v>44</v>
      </c>
      <c r="B34" s="1">
        <f>B7</f>
        <v>1</v>
      </c>
    </row>
    <row r="37" spans="1:4" ht="12.75">
      <c r="A37" s="5" t="s">
        <v>1</v>
      </c>
      <c r="B37" s="5"/>
      <c r="C37" s="5"/>
      <c r="D37" s="5"/>
    </row>
    <row r="38" spans="1:12" ht="12.75">
      <c r="A38" s="2" t="s">
        <v>3</v>
      </c>
      <c r="B38" s="2" t="s">
        <v>2</v>
      </c>
      <c r="C38" s="2" t="s">
        <v>38</v>
      </c>
      <c r="D38" s="2" t="s">
        <v>9</v>
      </c>
      <c r="E38" s="2" t="s">
        <v>8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10</v>
      </c>
      <c r="K38" s="2" t="s">
        <v>11</v>
      </c>
      <c r="L38" s="2" t="s">
        <v>12</v>
      </c>
    </row>
    <row r="39" spans="1:12" ht="12.75">
      <c r="A39" s="3">
        <v>10</v>
      </c>
      <c r="B39">
        <f>(A39-2)/2</f>
        <v>4</v>
      </c>
      <c r="C39" s="8">
        <f>B$31+B$34/$B39</f>
        <v>0.5337000000000001</v>
      </c>
      <c r="D39" s="8">
        <f>1-(1-$B$29)*(1-$B$29)</f>
        <v>0.443484</v>
      </c>
      <c r="E39" s="8">
        <f>1-(1-C39)*(1-C39)</f>
        <v>0.78256431</v>
      </c>
      <c r="F39" s="8">
        <f>D39*E39</f>
        <v>0.34705475045604</v>
      </c>
      <c r="G39" s="8">
        <f>B$29+(1-B$29)/B39</f>
        <v>0.4405</v>
      </c>
      <c r="H39" s="8">
        <f>B$31+4*(1-B$31)/B39</f>
        <v>1</v>
      </c>
      <c r="I39" s="8">
        <f>1-(1-G39)*(1-G39)</f>
        <v>0.68695975</v>
      </c>
      <c r="J39" s="8">
        <f>1-(1-H39)*(1-H39)</f>
        <v>1</v>
      </c>
      <c r="K39" s="8">
        <f>$B$33*I39*J39</f>
        <v>0.068695975</v>
      </c>
      <c r="L39" s="1">
        <f>K39*$B$27/(K39*$B$27+F39*$B$28)</f>
        <v>0.0005240262452908974</v>
      </c>
    </row>
    <row r="40" spans="1:12" ht="12.75">
      <c r="A40" s="3">
        <v>12</v>
      </c>
      <c r="B40">
        <f aca="true" t="shared" si="0" ref="B40:B52">(A40-2)/2</f>
        <v>5</v>
      </c>
      <c r="C40" s="8">
        <f>B$31+B$34/$B40</f>
        <v>0.4837</v>
      </c>
      <c r="D40" s="8">
        <f aca="true" t="shared" si="1" ref="D40:D52">1-(1-$B$29)*(1-$B$29)</f>
        <v>0.443484</v>
      </c>
      <c r="E40" s="8">
        <f aca="true" t="shared" si="2" ref="E40:E52">1-(1-C40)*(1-C40)</f>
        <v>0.73343431</v>
      </c>
      <c r="F40" s="8">
        <f>D40*E40</f>
        <v>0.32526638153604</v>
      </c>
      <c r="G40" s="8">
        <f>B$29+(1-B$29)/B40</f>
        <v>0.4032</v>
      </c>
      <c r="H40" s="8">
        <f>B$31+4*(1-B$31)/B40</f>
        <v>0.8567400000000001</v>
      </c>
      <c r="I40" s="8">
        <f aca="true" t="shared" si="3" ref="I40:I52">1-(1-G40)*(1-G40)</f>
        <v>0.64382976</v>
      </c>
      <c r="J40" s="8">
        <f aca="true" t="shared" si="4" ref="J40:J52">1-(1-H40)*(1-H40)</f>
        <v>0.9794765724</v>
      </c>
      <c r="K40" s="8">
        <f aca="true" t="shared" si="5" ref="K40:K52">$B$33*I40*J40</f>
        <v>0.06306161665339147</v>
      </c>
      <c r="L40" s="1">
        <f aca="true" t="shared" si="6" ref="L40:L52">K40*$B$27/(K40*$B$27+F40*$B$28)</f>
        <v>0.0005132752622422079</v>
      </c>
    </row>
    <row r="41" spans="1:12" ht="12.75">
      <c r="A41" s="3">
        <v>14</v>
      </c>
      <c r="B41">
        <f t="shared" si="0"/>
        <v>6</v>
      </c>
      <c r="C41" s="8">
        <f aca="true" t="shared" si="7" ref="C41:C52">B$31+B$34/$B41</f>
        <v>0.4503666666666667</v>
      </c>
      <c r="D41" s="8">
        <f t="shared" si="1"/>
        <v>0.443484</v>
      </c>
      <c r="E41" s="8">
        <f t="shared" si="2"/>
        <v>0.6979031988888889</v>
      </c>
      <c r="F41" s="8">
        <f aca="true" t="shared" si="8" ref="F41:F52">D41*E41</f>
        <v>0.30950890225604</v>
      </c>
      <c r="G41" s="8">
        <f aca="true" t="shared" si="9" ref="G41:G52">B$29+(1-B$29)/B41</f>
        <v>0.37833333333333335</v>
      </c>
      <c r="H41" s="8">
        <f aca="true" t="shared" si="10" ref="H41:H52">B$31+4*(1-B$31)/B41</f>
        <v>0.7612333333333333</v>
      </c>
      <c r="I41" s="8">
        <f t="shared" si="3"/>
        <v>0.6135305555555557</v>
      </c>
      <c r="J41" s="8">
        <f t="shared" si="4"/>
        <v>0.9429904788888889</v>
      </c>
      <c r="K41" s="8">
        <f t="shared" si="5"/>
        <v>0.05785534723962995</v>
      </c>
      <c r="L41" s="1">
        <f t="shared" si="6"/>
        <v>0.0004948832592394896</v>
      </c>
    </row>
    <row r="42" spans="1:12" ht="12.75">
      <c r="A42" s="3">
        <v>16</v>
      </c>
      <c r="B42">
        <f t="shared" si="0"/>
        <v>7</v>
      </c>
      <c r="C42" s="8">
        <f t="shared" si="7"/>
        <v>0.42655714285714286</v>
      </c>
      <c r="D42" s="8">
        <f t="shared" si="1"/>
        <v>0.443484</v>
      </c>
      <c r="E42" s="8">
        <f t="shared" si="2"/>
        <v>0.6711632895918367</v>
      </c>
      <c r="F42" s="8">
        <f t="shared" si="8"/>
        <v>0.2976501803213461</v>
      </c>
      <c r="G42" s="8">
        <f t="shared" si="9"/>
        <v>0.36057142857142854</v>
      </c>
      <c r="H42" s="8">
        <f t="shared" si="10"/>
        <v>0.6930142857142857</v>
      </c>
      <c r="I42" s="8">
        <f t="shared" si="3"/>
        <v>0.5911311020408163</v>
      </c>
      <c r="J42" s="8">
        <f t="shared" si="4"/>
        <v>0.9057597712244898</v>
      </c>
      <c r="K42" s="8">
        <f t="shared" si="5"/>
        <v>0.053542277174817035</v>
      </c>
      <c r="L42" s="1">
        <f t="shared" si="6"/>
        <v>0.0004762458336466163</v>
      </c>
    </row>
    <row r="43" spans="1:12" ht="12.75">
      <c r="A43" s="3">
        <v>18</v>
      </c>
      <c r="B43">
        <f t="shared" si="0"/>
        <v>8</v>
      </c>
      <c r="C43" s="8">
        <f t="shared" si="7"/>
        <v>0.4087</v>
      </c>
      <c r="D43" s="8">
        <f t="shared" si="1"/>
        <v>0.443484</v>
      </c>
      <c r="E43" s="8">
        <f t="shared" si="2"/>
        <v>0.6503643100000001</v>
      </c>
      <c r="F43" s="8">
        <f t="shared" si="8"/>
        <v>0.28842616565604</v>
      </c>
      <c r="G43" s="8">
        <f t="shared" si="9"/>
        <v>0.34725</v>
      </c>
      <c r="H43" s="8">
        <f t="shared" si="10"/>
        <v>0.64185</v>
      </c>
      <c r="I43" s="8">
        <f t="shared" si="3"/>
        <v>0.5739174375</v>
      </c>
      <c r="J43" s="8">
        <f t="shared" si="4"/>
        <v>0.8717285775</v>
      </c>
      <c r="K43" s="8">
        <f t="shared" si="5"/>
        <v>0.050030023139432014</v>
      </c>
      <c r="L43" s="1">
        <f t="shared" si="6"/>
        <v>0.00045924447027019527</v>
      </c>
    </row>
    <row r="44" spans="1:12" ht="12.75">
      <c r="A44" s="3">
        <v>20</v>
      </c>
      <c r="B44">
        <f t="shared" si="0"/>
        <v>9</v>
      </c>
      <c r="C44" s="8">
        <f t="shared" si="7"/>
        <v>0.3948111111111111</v>
      </c>
      <c r="D44" s="8">
        <f t="shared" si="1"/>
        <v>0.443484</v>
      </c>
      <c r="E44" s="8">
        <f t="shared" si="2"/>
        <v>0.6337464087654321</v>
      </c>
      <c r="F44" s="8">
        <f t="shared" si="8"/>
        <v>0.28105639234492885</v>
      </c>
      <c r="G44" s="8">
        <f t="shared" si="9"/>
        <v>0.3368888888888889</v>
      </c>
      <c r="H44" s="8">
        <f t="shared" si="10"/>
        <v>0.6020555555555556</v>
      </c>
      <c r="I44" s="8">
        <f t="shared" si="3"/>
        <v>0.5602836543209877</v>
      </c>
      <c r="J44" s="8">
        <f t="shared" si="4"/>
        <v>0.8416402191358024</v>
      </c>
      <c r="K44" s="8">
        <f t="shared" si="5"/>
        <v>0.04715572576009243</v>
      </c>
      <c r="L44" s="1">
        <f t="shared" si="6"/>
        <v>0.00044421721361529646</v>
      </c>
    </row>
    <row r="45" spans="1:12" ht="12.75">
      <c r="A45" s="3">
        <v>22</v>
      </c>
      <c r="B45">
        <f t="shared" si="0"/>
        <v>10</v>
      </c>
      <c r="C45" s="8">
        <f t="shared" si="7"/>
        <v>0.38370000000000004</v>
      </c>
      <c r="D45" s="8">
        <f t="shared" si="1"/>
        <v>0.443484</v>
      </c>
      <c r="E45" s="8">
        <f t="shared" si="2"/>
        <v>0.6201743100000001</v>
      </c>
      <c r="F45" s="8">
        <f t="shared" si="8"/>
        <v>0.27503738369604</v>
      </c>
      <c r="G45" s="8">
        <f t="shared" si="9"/>
        <v>0.3286</v>
      </c>
      <c r="H45" s="8">
        <f t="shared" si="10"/>
        <v>0.57022</v>
      </c>
      <c r="I45" s="8">
        <f t="shared" si="3"/>
        <v>0.5492220400000001</v>
      </c>
      <c r="J45" s="8">
        <f t="shared" si="4"/>
        <v>0.8152891515999999</v>
      </c>
      <c r="K45" s="8">
        <f t="shared" si="5"/>
        <v>0.04477747710316213</v>
      </c>
      <c r="L45" s="1">
        <f t="shared" si="6"/>
        <v>0.0004310503785086147</v>
      </c>
    </row>
    <row r="46" spans="1:12" ht="12.75">
      <c r="A46" s="3">
        <v>24</v>
      </c>
      <c r="B46">
        <f t="shared" si="0"/>
        <v>11</v>
      </c>
      <c r="C46" s="8">
        <f t="shared" si="7"/>
        <v>0.3746090909090909</v>
      </c>
      <c r="D46" s="8">
        <f t="shared" si="1"/>
        <v>0.443484</v>
      </c>
      <c r="E46" s="8">
        <f t="shared" si="2"/>
        <v>0.6088862108264463</v>
      </c>
      <c r="F46" s="8">
        <f t="shared" si="8"/>
        <v>0.2700312923221557</v>
      </c>
      <c r="G46" s="8">
        <f t="shared" si="9"/>
        <v>0.32181818181818184</v>
      </c>
      <c r="H46" s="8">
        <f t="shared" si="10"/>
        <v>0.5441727272727273</v>
      </c>
      <c r="I46" s="8">
        <f t="shared" si="3"/>
        <v>0.5400694214876032</v>
      </c>
      <c r="J46" s="8">
        <f t="shared" si="4"/>
        <v>0.7922214974380165</v>
      </c>
      <c r="K46" s="8">
        <f t="shared" si="5"/>
        <v>0.04278546058113923</v>
      </c>
      <c r="L46" s="1">
        <f t="shared" si="6"/>
        <v>0.00041951478083388714</v>
      </c>
    </row>
    <row r="47" spans="1:12" ht="12.75">
      <c r="A47" s="3">
        <v>26</v>
      </c>
      <c r="B47">
        <f t="shared" si="0"/>
        <v>12</v>
      </c>
      <c r="C47" s="8">
        <f t="shared" si="7"/>
        <v>0.3670333333333333</v>
      </c>
      <c r="D47" s="8">
        <f t="shared" si="1"/>
        <v>0.443484</v>
      </c>
      <c r="E47" s="8">
        <f t="shared" si="2"/>
        <v>0.5993531988888889</v>
      </c>
      <c r="F47" s="8">
        <f t="shared" si="8"/>
        <v>0.26580355405604</v>
      </c>
      <c r="G47" s="8">
        <f t="shared" si="9"/>
        <v>0.31616666666666665</v>
      </c>
      <c r="H47" s="8">
        <f t="shared" si="10"/>
        <v>0.5224666666666666</v>
      </c>
      <c r="I47" s="8">
        <f t="shared" si="3"/>
        <v>0.5323719722222222</v>
      </c>
      <c r="J47" s="8">
        <f t="shared" si="4"/>
        <v>0.7719619155555555</v>
      </c>
      <c r="K47" s="8">
        <f t="shared" si="5"/>
        <v>0.041097088746475566</v>
      </c>
      <c r="L47" s="1">
        <f t="shared" si="6"/>
        <v>0.00040937359906169515</v>
      </c>
    </row>
    <row r="48" spans="1:12" ht="12.75">
      <c r="A48" s="3">
        <v>28</v>
      </c>
      <c r="B48">
        <f t="shared" si="0"/>
        <v>13</v>
      </c>
      <c r="C48" s="8">
        <f t="shared" si="7"/>
        <v>0.36062307692307694</v>
      </c>
      <c r="D48" s="8">
        <f t="shared" si="1"/>
        <v>0.443484</v>
      </c>
      <c r="E48" s="8">
        <f t="shared" si="2"/>
        <v>0.5911971502366864</v>
      </c>
      <c r="F48" s="8">
        <f t="shared" si="8"/>
        <v>0.26218647697556663</v>
      </c>
      <c r="G48" s="8">
        <f t="shared" si="9"/>
        <v>0.31138461538461537</v>
      </c>
      <c r="H48" s="8">
        <f t="shared" si="10"/>
        <v>0.5041</v>
      </c>
      <c r="I48" s="8">
        <f t="shared" si="3"/>
        <v>0.5258088520710059</v>
      </c>
      <c r="J48" s="8">
        <f t="shared" si="4"/>
        <v>0.75408319</v>
      </c>
      <c r="K48" s="8">
        <f t="shared" si="5"/>
        <v>0.03965036164999423</v>
      </c>
      <c r="L48" s="1">
        <f t="shared" si="6"/>
        <v>0.0004004149773066339</v>
      </c>
    </row>
    <row r="49" spans="1:12" ht="12.75">
      <c r="A49" s="3">
        <v>30</v>
      </c>
      <c r="B49">
        <f t="shared" si="0"/>
        <v>14</v>
      </c>
      <c r="C49" s="8">
        <f t="shared" si="7"/>
        <v>0.35512857142857146</v>
      </c>
      <c r="D49" s="8">
        <f t="shared" si="1"/>
        <v>0.443484</v>
      </c>
      <c r="E49" s="8">
        <f t="shared" si="2"/>
        <v>0.5841408406122449</v>
      </c>
      <c r="F49" s="8">
        <f t="shared" si="8"/>
        <v>0.25905711655808084</v>
      </c>
      <c r="G49" s="8">
        <f t="shared" si="9"/>
        <v>0.3072857142857143</v>
      </c>
      <c r="H49" s="8">
        <f t="shared" si="10"/>
        <v>0.4883571428571428</v>
      </c>
      <c r="I49" s="8">
        <f t="shared" si="3"/>
        <v>0.5201469183673469</v>
      </c>
      <c r="J49" s="8">
        <f t="shared" si="4"/>
        <v>0.7382215867346938</v>
      </c>
      <c r="K49" s="8">
        <f t="shared" si="5"/>
        <v>0.038398368341230414</v>
      </c>
      <c r="L49" s="1">
        <f t="shared" si="6"/>
        <v>0.00039245886943331884</v>
      </c>
    </row>
    <row r="50" spans="1:12" ht="12.75">
      <c r="A50" s="3">
        <v>32</v>
      </c>
      <c r="B50">
        <f t="shared" si="0"/>
        <v>15</v>
      </c>
      <c r="C50" s="8">
        <f t="shared" si="7"/>
        <v>0.35036666666666666</v>
      </c>
      <c r="D50" s="8">
        <f t="shared" si="1"/>
        <v>0.443484</v>
      </c>
      <c r="E50" s="8">
        <f t="shared" si="2"/>
        <v>0.5779765322222223</v>
      </c>
      <c r="F50" s="8">
        <f t="shared" si="8"/>
        <v>0.25632334441604004</v>
      </c>
      <c r="G50" s="8">
        <f t="shared" si="9"/>
        <v>0.30373333333333336</v>
      </c>
      <c r="H50" s="8">
        <f t="shared" si="10"/>
        <v>0.4747133333333333</v>
      </c>
      <c r="I50" s="8">
        <f t="shared" si="3"/>
        <v>0.515212728888889</v>
      </c>
      <c r="J50" s="8">
        <f t="shared" si="4"/>
        <v>0.7240739178222222</v>
      </c>
      <c r="K50" s="8">
        <f t="shared" si="5"/>
        <v>0.03730520991184563</v>
      </c>
      <c r="L50" s="1">
        <f t="shared" si="6"/>
        <v>0.0003853552842911884</v>
      </c>
    </row>
    <row r="51" spans="1:12" ht="12.75">
      <c r="A51" s="3">
        <v>34</v>
      </c>
      <c r="B51">
        <f t="shared" si="0"/>
        <v>16</v>
      </c>
      <c r="C51" s="8">
        <f t="shared" si="7"/>
        <v>0.3462</v>
      </c>
      <c r="D51" s="8">
        <f t="shared" si="1"/>
        <v>0.443484</v>
      </c>
      <c r="E51" s="8">
        <f t="shared" si="2"/>
        <v>0.57254556</v>
      </c>
      <c r="F51" s="8">
        <f t="shared" si="8"/>
        <v>0.25391479513104</v>
      </c>
      <c r="G51" s="8">
        <f t="shared" si="9"/>
        <v>0.30062500000000003</v>
      </c>
      <c r="H51" s="8">
        <f t="shared" si="10"/>
        <v>0.462775</v>
      </c>
      <c r="I51" s="8">
        <f t="shared" si="3"/>
        <v>0.5108746093750001</v>
      </c>
      <c r="J51" s="8">
        <f t="shared" si="4"/>
        <v>0.711389299375</v>
      </c>
      <c r="K51" s="8">
        <f t="shared" si="5"/>
        <v>0.03634307304317581</v>
      </c>
      <c r="L51" s="1">
        <f t="shared" si="6"/>
        <v>0.0003789800958128602</v>
      </c>
    </row>
    <row r="52" spans="1:12" ht="12.75">
      <c r="A52" s="3">
        <v>36</v>
      </c>
      <c r="B52">
        <f t="shared" si="0"/>
        <v>17</v>
      </c>
      <c r="C52" s="8">
        <f t="shared" si="7"/>
        <v>0.3425235294117647</v>
      </c>
      <c r="D52" s="8">
        <f t="shared" si="1"/>
        <v>0.443484</v>
      </c>
      <c r="E52" s="8">
        <f t="shared" si="2"/>
        <v>0.5677246906228375</v>
      </c>
      <c r="F52" s="8">
        <f t="shared" si="8"/>
        <v>0.25177681669617846</v>
      </c>
      <c r="G52" s="8">
        <f t="shared" si="9"/>
        <v>0.2978823529411765</v>
      </c>
      <c r="H52" s="8">
        <f t="shared" si="10"/>
        <v>0.45224117647058826</v>
      </c>
      <c r="I52" s="8">
        <f t="shared" si="3"/>
        <v>0.5070308096885814</v>
      </c>
      <c r="J52" s="8">
        <f t="shared" si="4"/>
        <v>0.6999602712456747</v>
      </c>
      <c r="K52" s="8">
        <f t="shared" si="5"/>
        <v>0.03549014230795335</v>
      </c>
      <c r="L52" s="1">
        <f t="shared" si="6"/>
        <v>0.00037323061618647777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Ingermanson</dc:creator>
  <cp:keywords/>
  <dc:description/>
  <cp:lastModifiedBy>Randall Ingermanson</cp:lastModifiedBy>
  <dcterms:created xsi:type="dcterms:W3CDTF">2007-03-17T17:53:27Z</dcterms:created>
  <cp:category/>
  <cp:version/>
  <cp:contentType/>
  <cp:contentStatus/>
</cp:coreProperties>
</file>